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2. Produkty\Artykuły\"/>
    </mc:Choice>
  </mc:AlternateContent>
  <xr:revisionPtr revIDLastSave="0" documentId="13_ncr:1_{2C6C19F1-B76B-4ED0-B67E-A1721C2C404B}" xr6:coauthVersionLast="47" xr6:coauthVersionMax="47" xr10:uidLastSave="{00000000-0000-0000-0000-000000000000}"/>
  <bookViews>
    <workbookView xWindow="-108" yWindow="-108" windowWidth="23256" windowHeight="12720" xr2:uid="{51577474-CFEE-4E59-8FD3-58158FA5465D}"/>
  </bookViews>
  <sheets>
    <sheet name="modele kalkulacj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E29" i="1"/>
  <c r="E30" i="1"/>
  <c r="E31" i="1"/>
  <c r="E32" i="1"/>
  <c r="E33" i="1"/>
  <c r="E34" i="1"/>
  <c r="E35" i="1"/>
  <c r="E36" i="1"/>
  <c r="E37" i="1"/>
  <c r="E38" i="1"/>
  <c r="R4" i="1" l="1"/>
  <c r="M4" i="1"/>
  <c r="H4" i="1"/>
  <c r="C39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T1" i="1"/>
  <c r="J1" i="1"/>
  <c r="O1" i="1"/>
  <c r="L32" i="1" l="1"/>
  <c r="M32" i="1" s="1"/>
  <c r="L33" i="1"/>
  <c r="M33" i="1" s="1"/>
  <c r="L34" i="1"/>
  <c r="M34" i="1" s="1"/>
  <c r="L29" i="1"/>
  <c r="M29" i="1" s="1"/>
  <c r="L38" i="1"/>
  <c r="L31" i="1"/>
  <c r="M31" i="1" s="1"/>
  <c r="L35" i="1"/>
  <c r="M35" i="1" s="1"/>
  <c r="L28" i="1"/>
  <c r="M28" i="1" s="1"/>
  <c r="L36" i="1"/>
  <c r="M36" i="1" s="1"/>
  <c r="L37" i="1"/>
  <c r="M37" i="1" s="1"/>
  <c r="L30" i="1"/>
  <c r="M30" i="1" s="1"/>
  <c r="G29" i="1"/>
  <c r="H29" i="1" s="1"/>
  <c r="G37" i="1"/>
  <c r="H37" i="1" s="1"/>
  <c r="G30" i="1"/>
  <c r="H30" i="1" s="1"/>
  <c r="G38" i="1"/>
  <c r="G34" i="1"/>
  <c r="H34" i="1" s="1"/>
  <c r="G28" i="1"/>
  <c r="H28" i="1" s="1"/>
  <c r="G31" i="1"/>
  <c r="H31" i="1" s="1"/>
  <c r="G32" i="1"/>
  <c r="H32" i="1" s="1"/>
  <c r="G33" i="1"/>
  <c r="H33" i="1" s="1"/>
  <c r="G35" i="1"/>
  <c r="H35" i="1" s="1"/>
  <c r="G36" i="1"/>
  <c r="H36" i="1" s="1"/>
  <c r="Q35" i="1"/>
  <c r="R35" i="1" s="1"/>
  <c r="Q28" i="1"/>
  <c r="R28" i="1" s="1"/>
  <c r="Q36" i="1"/>
  <c r="R36" i="1" s="1"/>
  <c r="Q29" i="1"/>
  <c r="R29" i="1" s="1"/>
  <c r="Q37" i="1"/>
  <c r="R37" i="1" s="1"/>
  <c r="Q32" i="1"/>
  <c r="R32" i="1" s="1"/>
  <c r="Q34" i="1"/>
  <c r="R34" i="1" s="1"/>
  <c r="Q30" i="1"/>
  <c r="R30" i="1" s="1"/>
  <c r="Q38" i="1"/>
  <c r="Q31" i="1"/>
  <c r="R31" i="1" s="1"/>
  <c r="Q33" i="1"/>
  <c r="R33" i="1" s="1"/>
  <c r="Q23" i="1"/>
  <c r="R23" i="1" s="1"/>
  <c r="Q11" i="1"/>
  <c r="R11" i="1" s="1"/>
  <c r="Q27" i="1"/>
  <c r="R27" i="1" s="1"/>
  <c r="Q17" i="1"/>
  <c r="R17" i="1" s="1"/>
  <c r="Q5" i="1"/>
  <c r="R5" i="1" s="1"/>
  <c r="Q22" i="1"/>
  <c r="R22" i="1" s="1"/>
  <c r="Q16" i="1"/>
  <c r="R16" i="1" s="1"/>
  <c r="Q10" i="1"/>
  <c r="R10" i="1" s="1"/>
  <c r="Q21" i="1"/>
  <c r="R21" i="1" s="1"/>
  <c r="Q15" i="1"/>
  <c r="R15" i="1" s="1"/>
  <c r="Q20" i="1"/>
  <c r="R20" i="1" s="1"/>
  <c r="Q9" i="1"/>
  <c r="R9" i="1" s="1"/>
  <c r="Q18" i="1"/>
  <c r="R18" i="1" s="1"/>
  <c r="Q12" i="1"/>
  <c r="R12" i="1" s="1"/>
  <c r="Q6" i="1"/>
  <c r="R6" i="1" s="1"/>
  <c r="Q26" i="1"/>
  <c r="R26" i="1" s="1"/>
  <c r="Q25" i="1"/>
  <c r="R25" i="1" s="1"/>
  <c r="Q19" i="1"/>
  <c r="R19" i="1" s="1"/>
  <c r="Q14" i="1"/>
  <c r="R14" i="1" s="1"/>
  <c r="Q8" i="1"/>
  <c r="R8" i="1" s="1"/>
  <c r="Q24" i="1"/>
  <c r="R24" i="1" s="1"/>
  <c r="Q13" i="1"/>
  <c r="R13" i="1" s="1"/>
  <c r="Q7" i="1"/>
  <c r="R7" i="1" s="1"/>
  <c r="L12" i="1"/>
  <c r="M12" i="1" s="1"/>
  <c r="L23" i="1"/>
  <c r="M23" i="1" s="1"/>
  <c r="L17" i="1"/>
  <c r="M17" i="1" s="1"/>
  <c r="L11" i="1"/>
  <c r="M11" i="1" s="1"/>
  <c r="L6" i="1"/>
  <c r="M6" i="1" s="1"/>
  <c r="L16" i="1"/>
  <c r="M16" i="1" s="1"/>
  <c r="L10" i="1"/>
  <c r="M10" i="1" s="1"/>
  <c r="L27" i="1"/>
  <c r="M27" i="1" s="1"/>
  <c r="L22" i="1"/>
  <c r="M22" i="1" s="1"/>
  <c r="L5" i="1"/>
  <c r="M5" i="1" s="1"/>
  <c r="L26" i="1"/>
  <c r="M26" i="1" s="1"/>
  <c r="L21" i="1"/>
  <c r="M21" i="1" s="1"/>
  <c r="L15" i="1"/>
  <c r="M15" i="1" s="1"/>
  <c r="L9" i="1"/>
  <c r="M9" i="1" s="1"/>
  <c r="L24" i="1"/>
  <c r="M24" i="1" s="1"/>
  <c r="L13" i="1"/>
  <c r="M13" i="1" s="1"/>
  <c r="L7" i="1"/>
  <c r="M7" i="1" s="1"/>
  <c r="L18" i="1"/>
  <c r="M18" i="1" s="1"/>
  <c r="L20" i="1"/>
  <c r="M20" i="1" s="1"/>
  <c r="L8" i="1"/>
  <c r="M8" i="1" s="1"/>
  <c r="L25" i="1"/>
  <c r="M25" i="1" s="1"/>
  <c r="L19" i="1"/>
  <c r="M19" i="1" s="1"/>
  <c r="L14" i="1"/>
  <c r="M14" i="1" s="1"/>
  <c r="G20" i="1"/>
  <c r="G15" i="1"/>
  <c r="H15" i="1" s="1"/>
  <c r="G5" i="1"/>
  <c r="H5" i="1" s="1"/>
  <c r="G25" i="1"/>
  <c r="H25" i="1" s="1"/>
  <c r="G19" i="1"/>
  <c r="H19" i="1" s="1"/>
  <c r="G9" i="1"/>
  <c r="H9" i="1" s="1"/>
  <c r="G21" i="1"/>
  <c r="H21" i="1" s="1"/>
  <c r="G10" i="1"/>
  <c r="H10" i="1" s="1"/>
  <c r="G24" i="1"/>
  <c r="H24" i="1" s="1"/>
  <c r="G14" i="1"/>
  <c r="H14" i="1" s="1"/>
  <c r="G8" i="1"/>
  <c r="H8" i="1" s="1"/>
  <c r="G18" i="1"/>
  <c r="H18" i="1" s="1"/>
  <c r="G13" i="1"/>
  <c r="H13" i="1" s="1"/>
  <c r="G23" i="1"/>
  <c r="H23" i="1" s="1"/>
  <c r="G12" i="1"/>
  <c r="H12" i="1" s="1"/>
  <c r="G7" i="1"/>
  <c r="H7" i="1" s="1"/>
  <c r="G26" i="1"/>
  <c r="H26" i="1" s="1"/>
  <c r="G27" i="1"/>
  <c r="H27" i="1" s="1"/>
  <c r="G17" i="1"/>
  <c r="G11" i="1"/>
  <c r="H11" i="1" s="1"/>
  <c r="G22" i="1"/>
  <c r="H22" i="1" s="1"/>
  <c r="G16" i="1"/>
  <c r="G6" i="1"/>
  <c r="H6" i="1" s="1"/>
  <c r="H38" i="1" l="1"/>
  <c r="I38" i="1"/>
  <c r="I20" i="1"/>
  <c r="N18" i="1"/>
  <c r="N15" i="1"/>
  <c r="I35" i="1"/>
  <c r="J36" i="1" s="1"/>
  <c r="I29" i="1"/>
  <c r="J30" i="1" s="1"/>
  <c r="N30" i="1"/>
  <c r="O31" i="1" s="1"/>
  <c r="I26" i="1"/>
  <c r="N6" i="1"/>
  <c r="I25" i="1"/>
  <c r="N12" i="1"/>
  <c r="I33" i="1"/>
  <c r="J34" i="1" s="1"/>
  <c r="R38" i="1"/>
  <c r="S37" i="1" s="1"/>
  <c r="T38" i="1" s="1"/>
  <c r="S38" i="1"/>
  <c r="N34" i="1"/>
  <c r="O35" i="1" s="1"/>
  <c r="I22" i="1"/>
  <c r="N14" i="1"/>
  <c r="S8" i="1"/>
  <c r="I34" i="1"/>
  <c r="J35" i="1" s="1"/>
  <c r="I36" i="1"/>
  <c r="J37" i="1" s="1"/>
  <c r="M38" i="1"/>
  <c r="N38" i="1"/>
  <c r="S25" i="1"/>
  <c r="I27" i="1"/>
  <c r="I23" i="1"/>
  <c r="N26" i="1"/>
  <c r="N27" i="1"/>
  <c r="N13" i="1"/>
  <c r="N9" i="1"/>
  <c r="I21" i="1"/>
  <c r="N7" i="1"/>
  <c r="N20" i="1"/>
  <c r="N10" i="1"/>
  <c r="S19" i="1"/>
  <c r="I28" i="1"/>
  <c r="J29" i="1" s="1"/>
  <c r="N28" i="1"/>
  <c r="O29" i="1" s="1"/>
  <c r="N11" i="1"/>
  <c r="I24" i="1"/>
  <c r="N19" i="1"/>
  <c r="N25" i="1"/>
  <c r="N16" i="1"/>
  <c r="S36" i="1"/>
  <c r="T37" i="1" s="1"/>
  <c r="I31" i="1"/>
  <c r="J32" i="1" s="1"/>
  <c r="N29" i="1"/>
  <c r="O30" i="1" s="1"/>
  <c r="N33" i="1"/>
  <c r="O34" i="1" s="1"/>
  <c r="N17" i="1"/>
  <c r="N22" i="1"/>
  <c r="S20" i="1"/>
  <c r="I30" i="1"/>
  <c r="J31" i="1" s="1"/>
  <c r="N36" i="1"/>
  <c r="O37" i="1" s="1"/>
  <c r="N32" i="1"/>
  <c r="O33" i="1" s="1"/>
  <c r="H16" i="1"/>
  <c r="I11" i="1" s="1"/>
  <c r="H20" i="1"/>
  <c r="I19" i="1" s="1"/>
  <c r="J28" i="1"/>
  <c r="H17" i="1"/>
  <c r="I13" i="1" s="1"/>
  <c r="I17" i="1" l="1"/>
  <c r="S6" i="1"/>
  <c r="S24" i="1"/>
  <c r="S13" i="1"/>
  <c r="I14" i="1"/>
  <c r="S18" i="1"/>
  <c r="S27" i="1"/>
  <c r="T28" i="1" s="1"/>
  <c r="N31" i="1"/>
  <c r="O32" i="1" s="1"/>
  <c r="N37" i="1"/>
  <c r="O38" i="1" s="1"/>
  <c r="N24" i="1"/>
  <c r="N23" i="1"/>
  <c r="N35" i="1"/>
  <c r="O36" i="1" s="1"/>
  <c r="S29" i="1"/>
  <c r="T30" i="1" s="1"/>
  <c r="I15" i="1"/>
  <c r="I10" i="1"/>
  <c r="J11" i="1" s="1"/>
  <c r="S11" i="1"/>
  <c r="S5" i="1"/>
  <c r="S14" i="1"/>
  <c r="S12" i="1"/>
  <c r="I7" i="1"/>
  <c r="S15" i="1"/>
  <c r="I8" i="1"/>
  <c r="I9" i="1"/>
  <c r="S35" i="1"/>
  <c r="T36" i="1" s="1"/>
  <c r="S17" i="1"/>
  <c r="I32" i="1"/>
  <c r="J33" i="1" s="1"/>
  <c r="I37" i="1"/>
  <c r="J38" i="1" s="1"/>
  <c r="S10" i="1"/>
  <c r="S7" i="1"/>
  <c r="S32" i="1"/>
  <c r="T33" i="1" s="1"/>
  <c r="I18" i="1"/>
  <c r="J19" i="1" s="1"/>
  <c r="I6" i="1"/>
  <c r="J7" i="1" s="1"/>
  <c r="S9" i="1"/>
  <c r="S23" i="1"/>
  <c r="S34" i="1"/>
  <c r="T35" i="1" s="1"/>
  <c r="I16" i="1"/>
  <c r="S28" i="1"/>
  <c r="T29" i="1" s="1"/>
  <c r="S31" i="1"/>
  <c r="T32" i="1" s="1"/>
  <c r="I12" i="1"/>
  <c r="J13" i="1" s="1"/>
  <c r="S33" i="1"/>
  <c r="T34" i="1" s="1"/>
  <c r="S21" i="1"/>
  <c r="S22" i="1"/>
  <c r="S26" i="1"/>
  <c r="S16" i="1"/>
  <c r="S30" i="1"/>
  <c r="T31" i="1" s="1"/>
  <c r="N8" i="1"/>
  <c r="N21" i="1"/>
  <c r="J21" i="1"/>
  <c r="J20" i="1"/>
  <c r="J27" i="1"/>
  <c r="J8" i="1"/>
  <c r="J17" i="1"/>
  <c r="J9" i="1"/>
  <c r="O26" i="1"/>
  <c r="J15" i="1"/>
  <c r="O8" i="1"/>
  <c r="J23" i="1"/>
  <c r="J26" i="1"/>
  <c r="N5" i="1"/>
  <c r="O6" i="1" s="1"/>
  <c r="O12" i="1"/>
  <c r="O22" i="1"/>
  <c r="J18" i="1"/>
  <c r="O13" i="1"/>
  <c r="O18" i="1"/>
  <c r="I5" i="1"/>
  <c r="J6" i="1" s="1"/>
  <c r="O14" i="1"/>
  <c r="O28" i="1"/>
  <c r="O11" i="1"/>
  <c r="O27" i="1"/>
  <c r="O24" i="1"/>
  <c r="O23" i="1"/>
  <c r="O10" i="1"/>
  <c r="O21" i="1"/>
  <c r="O16" i="1"/>
  <c r="O20" i="1"/>
  <c r="O19" i="1"/>
  <c r="J12" i="1"/>
  <c r="O9" i="1"/>
  <c r="O17" i="1"/>
  <c r="O25" i="1"/>
  <c r="O7" i="1"/>
  <c r="J25" i="1"/>
  <c r="J14" i="1"/>
  <c r="J16" i="1"/>
  <c r="J10" i="1"/>
  <c r="J24" i="1"/>
  <c r="J22" i="1"/>
  <c r="O15" i="1"/>
  <c r="I4" i="1"/>
  <c r="N4" i="1"/>
  <c r="O5" i="1" l="1"/>
  <c r="O39" i="1" s="1"/>
  <c r="O40" i="1" s="1"/>
  <c r="T11" i="1"/>
  <c r="T17" i="1"/>
  <c r="T23" i="1"/>
  <c r="T18" i="1"/>
  <c r="T26" i="1"/>
  <c r="T20" i="1"/>
  <c r="T12" i="1"/>
  <c r="T19" i="1"/>
  <c r="T9" i="1"/>
  <c r="T15" i="1"/>
  <c r="T8" i="1"/>
  <c r="T14" i="1"/>
  <c r="T16" i="1"/>
  <c r="T10" i="1"/>
  <c r="T6" i="1"/>
  <c r="T24" i="1"/>
  <c r="T21" i="1"/>
  <c r="T25" i="1"/>
  <c r="T22" i="1"/>
  <c r="T13" i="1"/>
  <c r="T7" i="1"/>
  <c r="J5" i="1"/>
  <c r="S4" i="1" s="1"/>
  <c r="T27" i="1"/>
  <c r="T5" i="1" l="1"/>
  <c r="T39" i="1" s="1"/>
  <c r="J39" i="1"/>
  <c r="T40" i="1" l="1"/>
  <c r="T42" i="1"/>
  <c r="J40" i="1"/>
  <c r="J42" i="1"/>
</calcChain>
</file>

<file path=xl/sharedStrings.xml><?xml version="1.0" encoding="utf-8"?>
<sst xmlns="http://schemas.openxmlformats.org/spreadsheetml/2006/main" count="26" uniqueCount="17">
  <si>
    <t>Roczne dyskonto</t>
  </si>
  <si>
    <t>stopa dzienna</t>
  </si>
  <si>
    <t>początek umowy</t>
  </si>
  <si>
    <t>koniec umowy</t>
  </si>
  <si>
    <t>Data kalendarzowa</t>
  </si>
  <si>
    <t>liczba dni</t>
  </si>
  <si>
    <t>płatności</t>
  </si>
  <si>
    <t>wartość bieżąca</t>
  </si>
  <si>
    <t>saldo bilansowe</t>
  </si>
  <si>
    <t>koszt odsetek</t>
  </si>
  <si>
    <t>check</t>
  </si>
  <si>
    <t>współcz. dyskonta</t>
  </si>
  <si>
    <t>STOPA MIESIĘCZNA</t>
  </si>
  <si>
    <t>KAPITALIZACJA MIESIĘCZNA</t>
  </si>
  <si>
    <t>REGUŁA BANKOWA</t>
  </si>
  <si>
    <t>liczba miesięcy</t>
  </si>
  <si>
    <t>stopa mies.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</si>
</sst>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0.0000%"/>
    <numFmt numFmtId="166" formatCode="#,##0.00000"/>
    <numFmt numFmtId="167" formatCode="0.0%"/>
  </numFmts>
  <fonts count="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sz val="9"/>
      <color theme="1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0" fillId="0" borderId="1" xfId="0" applyBorder="1"/>
    <xf numFmtId="14" fontId="3" fillId="0" borderId="1" xfId="0" applyNumberFormat="1" applyFont="1" applyBorder="1"/>
    <xf numFmtId="14" fontId="0" fillId="0" borderId="1" xfId="0" applyNumberFormat="1" applyBorder="1"/>
    <xf numFmtId="4" fontId="0" fillId="0" borderId="1" xfId="0" applyNumberFormat="1" applyBorder="1"/>
    <xf numFmtId="4" fontId="3" fillId="0" borderId="1" xfId="0" applyNumberFormat="1" applyFont="1" applyBorder="1"/>
    <xf numFmtId="4" fontId="3" fillId="3" borderId="1" xfId="0" applyNumberFormat="1" applyFont="1" applyFill="1" applyBorder="1"/>
    <xf numFmtId="0" fontId="3" fillId="0" borderId="1" xfId="0" applyFont="1" applyBorder="1"/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4" fontId="0" fillId="5" borderId="1" xfId="0" applyNumberFormat="1" applyFill="1" applyBorder="1"/>
    <xf numFmtId="0" fontId="3" fillId="0" borderId="1" xfId="0" applyFont="1" applyBorder="1" applyAlignment="1">
      <alignment horizontal="center"/>
    </xf>
    <xf numFmtId="0" fontId="6" fillId="0" borderId="0" xfId="0" applyFont="1"/>
    <xf numFmtId="4" fontId="7" fillId="0" borderId="0" xfId="0" applyNumberFormat="1" applyFont="1"/>
    <xf numFmtId="0" fontId="0" fillId="0" borderId="0" xfId="0" applyAlignment="1">
      <alignment vertical="center"/>
    </xf>
    <xf numFmtId="9" fontId="3" fillId="5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3" borderId="0" xfId="1" applyNumberFormat="1" applyFont="1" applyFill="1" applyAlignment="1">
      <alignment vertical="center"/>
    </xf>
    <xf numFmtId="0" fontId="8" fillId="0" borderId="0" xfId="0" applyFont="1" applyAlignment="1">
      <alignment horizontal="right" vertical="center" wrapText="1"/>
    </xf>
    <xf numFmtId="166" fontId="3" fillId="0" borderId="1" xfId="0" applyNumberFormat="1" applyFont="1" applyBorder="1"/>
    <xf numFmtId="166" fontId="0" fillId="0" borderId="1" xfId="0" applyNumberFormat="1" applyBorder="1"/>
    <xf numFmtId="167" fontId="0" fillId="0" borderId="0" xfId="1" applyNumberFormat="1" applyFont="1"/>
    <xf numFmtId="166" fontId="2" fillId="0" borderId="1" xfId="0" applyNumberFormat="1" applyFont="1" applyBorder="1"/>
    <xf numFmtId="0" fontId="5" fillId="2" borderId="0" xfId="0" applyFont="1" applyFill="1" applyAlignment="1">
      <alignment horizontal="center" vertical="center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10" fontId="0" fillId="0" borderId="0" xfId="1" applyNumberFormat="1" applyFont="1"/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F3892-132C-4BB1-B262-C1053358E37C}">
  <dimension ref="A1:T43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2" sqref="C2"/>
    </sheetView>
  </sheetViews>
  <sheetFormatPr defaultRowHeight="14.4" x14ac:dyDescent="0.3"/>
  <cols>
    <col min="1" max="1" width="15.77734375" customWidth="1"/>
    <col min="2" max="2" width="18.109375" customWidth="1"/>
    <col min="3" max="3" width="10.77734375" customWidth="1"/>
    <col min="4" max="5" width="10.77734375" style="1" customWidth="1"/>
    <col min="6" max="6" width="2.77734375" customWidth="1"/>
    <col min="7" max="10" width="10.77734375" customWidth="1"/>
    <col min="11" max="11" width="2.77734375" customWidth="1"/>
    <col min="12" max="15" width="10.77734375" customWidth="1"/>
    <col min="16" max="16" width="2.77734375" customWidth="1"/>
    <col min="17" max="20" width="10.77734375" customWidth="1"/>
    <col min="21" max="21" width="2.77734375" customWidth="1"/>
  </cols>
  <sheetData>
    <row r="1" spans="1:20" s="17" customFormat="1" x14ac:dyDescent="0.3">
      <c r="B1" s="17" t="s">
        <v>0</v>
      </c>
      <c r="C1" s="18">
        <v>0.06</v>
      </c>
      <c r="D1" s="19"/>
      <c r="E1" s="19"/>
      <c r="G1" s="26" t="s">
        <v>12</v>
      </c>
      <c r="H1" s="26"/>
      <c r="I1" s="21" t="s">
        <v>16</v>
      </c>
      <c r="J1" s="20">
        <f>$C$1/12</f>
        <v>5.0000000000000001E-3</v>
      </c>
      <c r="L1" s="26" t="s">
        <v>13</v>
      </c>
      <c r="M1" s="26"/>
      <c r="N1" s="21" t="s">
        <v>16</v>
      </c>
      <c r="O1" s="20">
        <f>POWER($C$1+1,1/12)-1</f>
        <v>4.8675505653430484E-3</v>
      </c>
      <c r="Q1" s="26" t="s">
        <v>14</v>
      </c>
      <c r="R1" s="26"/>
      <c r="S1" s="21" t="s">
        <v>1</v>
      </c>
      <c r="T1" s="20">
        <f>POWER($C$1+1,1/360)-1</f>
        <v>1.6187117784771665E-4</v>
      </c>
    </row>
    <row r="2" spans="1:20" x14ac:dyDescent="0.3">
      <c r="D2"/>
      <c r="E2"/>
    </row>
    <row r="3" spans="1:20" s="11" customFormat="1" ht="27.6" x14ac:dyDescent="0.3">
      <c r="A3" s="27" t="s">
        <v>4</v>
      </c>
      <c r="B3" s="28"/>
      <c r="C3" s="12" t="s">
        <v>6</v>
      </c>
      <c r="D3" s="12" t="s">
        <v>15</v>
      </c>
      <c r="E3" s="12" t="s">
        <v>5</v>
      </c>
      <c r="G3" s="12" t="s">
        <v>11</v>
      </c>
      <c r="H3" s="12" t="s">
        <v>7</v>
      </c>
      <c r="I3" s="12" t="s">
        <v>8</v>
      </c>
      <c r="J3" s="12" t="s">
        <v>9</v>
      </c>
      <c r="L3" s="12" t="s">
        <v>11</v>
      </c>
      <c r="M3" s="12" t="s">
        <v>7</v>
      </c>
      <c r="N3" s="12" t="s">
        <v>8</v>
      </c>
      <c r="O3" s="12" t="s">
        <v>9</v>
      </c>
      <c r="Q3" s="12" t="s">
        <v>11</v>
      </c>
      <c r="R3" s="12" t="s">
        <v>7</v>
      </c>
      <c r="S3" s="12" t="s">
        <v>8</v>
      </c>
      <c r="T3" s="12" t="s">
        <v>9</v>
      </c>
    </row>
    <row r="4" spans="1:20" x14ac:dyDescent="0.3">
      <c r="A4" s="9" t="s">
        <v>2</v>
      </c>
      <c r="B4" s="4">
        <v>45292</v>
      </c>
      <c r="C4" s="9"/>
      <c r="D4" s="14">
        <v>0</v>
      </c>
      <c r="E4" s="14">
        <f t="shared" ref="E4:E38" si="0">B4-$B$4</f>
        <v>0</v>
      </c>
      <c r="F4" s="2"/>
      <c r="G4" s="22">
        <v>1</v>
      </c>
      <c r="H4" s="7">
        <f>$C4*G4</f>
        <v>0</v>
      </c>
      <c r="I4" s="8">
        <f>SUM(H5:H$39)*G4</f>
        <v>31195.548177064629</v>
      </c>
      <c r="J4" s="7"/>
      <c r="K4" s="2"/>
      <c r="L4" s="22">
        <v>1</v>
      </c>
      <c r="M4" s="7">
        <f>$C4*L4</f>
        <v>0</v>
      </c>
      <c r="N4" s="8">
        <f>SUM(M5:M$39)*L4</f>
        <v>31265.632098262457</v>
      </c>
      <c r="O4" s="7"/>
      <c r="P4" s="2"/>
      <c r="Q4" s="22">
        <v>1</v>
      </c>
      <c r="R4" s="7">
        <f>$C4*Q4</f>
        <v>0</v>
      </c>
      <c r="S4" s="8">
        <f>SUM(R5:R$38)*Q4</f>
        <v>31234.064781460274</v>
      </c>
      <c r="T4" s="7"/>
    </row>
    <row r="5" spans="1:20" x14ac:dyDescent="0.3">
      <c r="A5" s="3"/>
      <c r="B5" s="5">
        <v>45322</v>
      </c>
      <c r="C5" s="13">
        <v>1000</v>
      </c>
      <c r="D5" s="10">
        <v>1</v>
      </c>
      <c r="E5" s="10">
        <f t="shared" si="0"/>
        <v>30</v>
      </c>
      <c r="G5" s="23">
        <f>(1+$J$1)^D5</f>
        <v>1.0049999999999999</v>
      </c>
      <c r="H5" s="6">
        <f>C5/G5</f>
        <v>995.0248756218906</v>
      </c>
      <c r="I5" s="6">
        <f>SUM(H6:H$39)*G5</f>
        <v>30351.525917949952</v>
      </c>
      <c r="J5" s="6">
        <f t="shared" ref="J5:J27" si="1">I4*$J$1</f>
        <v>155.97774088532316</v>
      </c>
      <c r="L5" s="23">
        <f>(1+$O$1)^D5</f>
        <v>1.004867550565343</v>
      </c>
      <c r="M5" s="6">
        <f>$C5/L5</f>
        <v>995.15602771469275</v>
      </c>
      <c r="N5" s="6">
        <f>SUM(M6:M$39)*L5</f>
        <v>30417.819143458157</v>
      </c>
      <c r="O5" s="6">
        <f t="shared" ref="O5:O27" si="2">N4*O$1</f>
        <v>152.1870451957052</v>
      </c>
      <c r="Q5" s="23">
        <f>(1+$T$1)^$E5</f>
        <v>1.0048675505653442</v>
      </c>
      <c r="R5" s="6">
        <f>$C5/Q5</f>
        <v>995.15602771469173</v>
      </c>
      <c r="S5" s="6">
        <f>SUM(R6:R$39)*Q5</f>
        <v>30386.098171145266</v>
      </c>
      <c r="T5" s="6">
        <f t="shared" ref="T5:T27" si="3">S4*((1+T$1)^(E5-E4)-1)</f>
        <v>152.03338968499304</v>
      </c>
    </row>
    <row r="6" spans="1:20" x14ac:dyDescent="0.3">
      <c r="A6" s="3"/>
      <c r="B6" s="5">
        <v>45351</v>
      </c>
      <c r="C6" s="13">
        <v>1000</v>
      </c>
      <c r="D6" s="10">
        <v>2</v>
      </c>
      <c r="E6" s="10">
        <f t="shared" si="0"/>
        <v>59</v>
      </c>
      <c r="G6" s="23">
        <f t="shared" ref="G6:G27" si="4">(1+$J$1)^D6</f>
        <v>1.0100249999999997</v>
      </c>
      <c r="H6" s="6">
        <f t="shared" ref="H6:H27" si="5">C6/G6</f>
        <v>990.07450310635897</v>
      </c>
      <c r="I6" s="6">
        <f>SUM(H7:H$39)*G6</f>
        <v>29503.283547539693</v>
      </c>
      <c r="J6" s="6">
        <f t="shared" si="1"/>
        <v>151.75762958974977</v>
      </c>
      <c r="L6" s="23">
        <f t="shared" ref="L6:L27" si="6">(1+$O$1)^D6</f>
        <v>1.0097587941791923</v>
      </c>
      <c r="M6" s="6">
        <f t="shared" ref="M6:M27" si="7">$C6/L6</f>
        <v>990.33551949688638</v>
      </c>
      <c r="N6" s="6">
        <f>SUM(M7:M$39)*L6</f>
        <v>29565.879416226402</v>
      </c>
      <c r="O6" s="6">
        <f t="shared" si="2"/>
        <v>148.06027276824236</v>
      </c>
      <c r="Q6" s="23">
        <f t="shared" ref="Q6:Q38" si="8">(1+$T$1)^$E6</f>
        <v>1.0095953697875379</v>
      </c>
      <c r="R6" s="6">
        <f t="shared" ref="R6:R27" si="9">$C6/Q6</f>
        <v>990.49582627388907</v>
      </c>
      <c r="S6" s="6">
        <f>SUM(R7:R$39)*Q6</f>
        <v>29529.062265209392</v>
      </c>
      <c r="T6" s="6">
        <f t="shared" si="3"/>
        <v>142.96409406411158</v>
      </c>
    </row>
    <row r="7" spans="1:20" x14ac:dyDescent="0.3">
      <c r="A7" s="3"/>
      <c r="B7" s="5">
        <v>45382</v>
      </c>
      <c r="C7" s="13">
        <v>1000</v>
      </c>
      <c r="D7" s="10">
        <v>3</v>
      </c>
      <c r="E7" s="10">
        <f t="shared" si="0"/>
        <v>90</v>
      </c>
      <c r="G7" s="23">
        <f t="shared" si="4"/>
        <v>1.0150751249999996</v>
      </c>
      <c r="H7" s="6">
        <f t="shared" si="5"/>
        <v>985.14875930981009</v>
      </c>
      <c r="I7" s="6">
        <f>SUM(H8:H$39)*G7</f>
        <v>28650.799965277391</v>
      </c>
      <c r="J7" s="6">
        <f t="shared" si="1"/>
        <v>147.51641773769848</v>
      </c>
      <c r="L7" s="23">
        <f t="shared" si="6"/>
        <v>1.0146738461686593</v>
      </c>
      <c r="M7" s="6">
        <f t="shared" si="7"/>
        <v>985.53836168728822</v>
      </c>
      <c r="N7" s="6">
        <f>SUM(M8:M$39)*L7</f>
        <v>28709.792829293718</v>
      </c>
      <c r="O7" s="6">
        <f t="shared" si="2"/>
        <v>143.91341306731721</v>
      </c>
      <c r="Q7" s="23">
        <f t="shared" si="8"/>
        <v>1.0146738461686635</v>
      </c>
      <c r="R7" s="6">
        <f t="shared" si="9"/>
        <v>985.53836168728412</v>
      </c>
      <c r="S7" s="6">
        <f>SUM(R8:R$39)*Q7</f>
        <v>28677.599639446962</v>
      </c>
      <c r="T7" s="6">
        <f t="shared" si="3"/>
        <v>148.53737423756371</v>
      </c>
    </row>
    <row r="8" spans="1:20" x14ac:dyDescent="0.3">
      <c r="A8" s="3"/>
      <c r="B8" s="5">
        <v>45412</v>
      </c>
      <c r="C8" s="13">
        <v>1000</v>
      </c>
      <c r="D8" s="10">
        <v>4</v>
      </c>
      <c r="E8" s="10">
        <f t="shared" si="0"/>
        <v>120</v>
      </c>
      <c r="G8" s="23">
        <f t="shared" si="4"/>
        <v>1.0201505006249993</v>
      </c>
      <c r="H8" s="6">
        <f t="shared" si="5"/>
        <v>980.24752170130387</v>
      </c>
      <c r="I8" s="6">
        <f>SUM(H9:H$39)*G8</f>
        <v>27794.053965103769</v>
      </c>
      <c r="J8" s="6">
        <f t="shared" si="1"/>
        <v>143.25399982638694</v>
      </c>
      <c r="L8" s="23">
        <f t="shared" si="6"/>
        <v>1.0196128224222165</v>
      </c>
      <c r="M8" s="6">
        <f t="shared" si="7"/>
        <v>980.76444117716778</v>
      </c>
      <c r="N8" s="6">
        <f>SUM(M9:M$39)*L8</f>
        <v>27849.539197610829</v>
      </c>
      <c r="O8" s="6">
        <f t="shared" si="2"/>
        <v>139.74636831711044</v>
      </c>
      <c r="Q8" s="23">
        <f t="shared" si="8"/>
        <v>1.0196128224222221</v>
      </c>
      <c r="R8" s="6">
        <f t="shared" si="9"/>
        <v>980.76444117716244</v>
      </c>
      <c r="S8" s="6">
        <f>SUM(R9:R$39)*Q8</f>
        <v>27817.189305784679</v>
      </c>
      <c r="T8" s="6">
        <f t="shared" si="3"/>
        <v>139.58966633770351</v>
      </c>
    </row>
    <row r="9" spans="1:20" x14ac:dyDescent="0.3">
      <c r="A9" s="3"/>
      <c r="B9" s="5">
        <v>45443</v>
      </c>
      <c r="C9" s="13">
        <v>1000</v>
      </c>
      <c r="D9" s="10">
        <v>5</v>
      </c>
      <c r="E9" s="10">
        <f t="shared" si="0"/>
        <v>151</v>
      </c>
      <c r="G9" s="23">
        <f t="shared" si="4"/>
        <v>1.0252512531281242</v>
      </c>
      <c r="H9" s="6">
        <f t="shared" si="5"/>
        <v>975.37066835950645</v>
      </c>
      <c r="I9" s="6">
        <f>SUM(H10:H$39)*G9</f>
        <v>26933.024234929282</v>
      </c>
      <c r="J9" s="6">
        <f t="shared" si="1"/>
        <v>138.97026982551884</v>
      </c>
      <c r="L9" s="23">
        <f t="shared" si="6"/>
        <v>1.0245758393924287</v>
      </c>
      <c r="M9" s="6">
        <f t="shared" si="7"/>
        <v>976.01364540569091</v>
      </c>
      <c r="N9" s="6">
        <f>SUM(M10:M$39)*L9</f>
        <v>26985.0982378767</v>
      </c>
      <c r="O9" s="6">
        <f t="shared" si="2"/>
        <v>135.55904026587399</v>
      </c>
      <c r="Q9" s="23">
        <f t="shared" si="8"/>
        <v>1.0247416886903526</v>
      </c>
      <c r="R9" s="6">
        <f t="shared" si="9"/>
        <v>975.85568249694893</v>
      </c>
      <c r="S9" s="6">
        <f>SUM(R10:R$39)*Q9</f>
        <v>26957.115600126202</v>
      </c>
      <c r="T9" s="6">
        <f t="shared" si="3"/>
        <v>139.92629434151098</v>
      </c>
    </row>
    <row r="10" spans="1:20" x14ac:dyDescent="0.3">
      <c r="A10" s="3"/>
      <c r="B10" s="5">
        <v>45473</v>
      </c>
      <c r="C10" s="13">
        <v>1000</v>
      </c>
      <c r="D10" s="10">
        <v>6</v>
      </c>
      <c r="E10" s="10">
        <f t="shared" si="0"/>
        <v>181</v>
      </c>
      <c r="G10" s="23">
        <f t="shared" si="4"/>
        <v>1.0303775093937646</v>
      </c>
      <c r="H10" s="6">
        <f t="shared" si="5"/>
        <v>970.51807796965829</v>
      </c>
      <c r="I10" s="6">
        <f>SUM(H11:H$39)*G10</f>
        <v>26067.689356103921</v>
      </c>
      <c r="J10" s="6">
        <f t="shared" si="1"/>
        <v>134.6651211746464</v>
      </c>
      <c r="L10" s="23">
        <f t="shared" si="6"/>
        <v>1.0295630140987002</v>
      </c>
      <c r="M10" s="6">
        <f t="shared" si="7"/>
        <v>971.28586235726402</v>
      </c>
      <c r="N10" s="6">
        <f>SUM(M11:M$39)*L10</f>
        <v>26116.449568060314</v>
      </c>
      <c r="O10" s="6">
        <f t="shared" si="2"/>
        <v>131.35133018361444</v>
      </c>
      <c r="Q10" s="23">
        <f t="shared" si="8"/>
        <v>1.0297296706764696</v>
      </c>
      <c r="R10" s="6">
        <f t="shared" si="9"/>
        <v>971.12866461647263</v>
      </c>
      <c r="S10" s="6">
        <f>SUM(R11:R$39)*Q10</f>
        <v>26088.330723405656</v>
      </c>
      <c r="T10" s="6">
        <f t="shared" si="3"/>
        <v>131.21512327944214</v>
      </c>
    </row>
    <row r="11" spans="1:20" x14ac:dyDescent="0.3">
      <c r="A11" s="3"/>
      <c r="B11" s="5">
        <v>45504</v>
      </c>
      <c r="C11" s="13">
        <v>1000</v>
      </c>
      <c r="D11" s="10">
        <v>7</v>
      </c>
      <c r="E11" s="10">
        <f t="shared" si="0"/>
        <v>212</v>
      </c>
      <c r="G11" s="23">
        <f t="shared" si="4"/>
        <v>1.0355293969407333</v>
      </c>
      <c r="H11" s="6">
        <f t="shared" si="5"/>
        <v>965.68962982055564</v>
      </c>
      <c r="I11" s="6">
        <f>SUM(H12:H$39)*G11</f>
        <v>25198.02780288444</v>
      </c>
      <c r="J11" s="6">
        <f t="shared" si="1"/>
        <v>130.3384467805196</v>
      </c>
      <c r="L11" s="23">
        <f t="shared" si="6"/>
        <v>1.0345744641300327</v>
      </c>
      <c r="M11" s="6">
        <f t="shared" si="7"/>
        <v>966.58098055889468</v>
      </c>
      <c r="N11" s="6">
        <f>SUM(M12:M$39)*L11</f>
        <v>25243.572706920084</v>
      </c>
      <c r="O11" s="6">
        <f t="shared" si="2"/>
        <v>127.12313885976519</v>
      </c>
      <c r="Q11" s="23">
        <f t="shared" si="8"/>
        <v>1.0349094268124106</v>
      </c>
      <c r="R11" s="6">
        <f t="shared" si="9"/>
        <v>966.26813331874462</v>
      </c>
      <c r="S11" s="6">
        <f>SUM(R12:R$39)*Q11</f>
        <v>25219.560496606471</v>
      </c>
      <c r="T11" s="6">
        <f t="shared" si="3"/>
        <v>131.22977320080363</v>
      </c>
    </row>
    <row r="12" spans="1:20" x14ac:dyDescent="0.3">
      <c r="A12" s="3"/>
      <c r="B12" s="5">
        <v>45535</v>
      </c>
      <c r="C12" s="13">
        <v>1000</v>
      </c>
      <c r="D12" s="10">
        <v>8</v>
      </c>
      <c r="E12" s="10">
        <f t="shared" si="0"/>
        <v>243</v>
      </c>
      <c r="G12" s="23">
        <f t="shared" si="4"/>
        <v>1.0407070439254369</v>
      </c>
      <c r="H12" s="6">
        <f t="shared" si="5"/>
        <v>960.88520380154796</v>
      </c>
      <c r="I12" s="6">
        <f>SUM(H13:H$39)*G12</f>
        <v>24324.017941898859</v>
      </c>
      <c r="J12" s="6">
        <f t="shared" si="1"/>
        <v>125.99013901442221</v>
      </c>
      <c r="L12" s="23">
        <f t="shared" si="6"/>
        <v>1.0396103076477985</v>
      </c>
      <c r="M12" s="6">
        <f t="shared" si="7"/>
        <v>961.89888907756222</v>
      </c>
      <c r="N12" s="6">
        <f>SUM(M13:M$39)*L12</f>
        <v>24366.447073520936</v>
      </c>
      <c r="O12" s="6">
        <f t="shared" si="2"/>
        <v>122.8743666008472</v>
      </c>
      <c r="Q12" s="23">
        <f t="shared" si="8"/>
        <v>1.0401152382076997</v>
      </c>
      <c r="R12" s="6">
        <f t="shared" si="9"/>
        <v>961.43192914198119</v>
      </c>
      <c r="S12" s="6">
        <f>SUM(R13:R$39)*Q12</f>
        <v>24346.420173420694</v>
      </c>
      <c r="T12" s="6">
        <f t="shared" si="3"/>
        <v>126.85967681421563</v>
      </c>
    </row>
    <row r="13" spans="1:20" x14ac:dyDescent="0.3">
      <c r="A13" s="3"/>
      <c r="B13" s="5">
        <v>45565</v>
      </c>
      <c r="C13" s="13">
        <v>1000</v>
      </c>
      <c r="D13" s="10">
        <v>9</v>
      </c>
      <c r="E13" s="10">
        <f t="shared" si="0"/>
        <v>273</v>
      </c>
      <c r="G13" s="23">
        <f t="shared" si="4"/>
        <v>1.045910579145064</v>
      </c>
      <c r="H13" s="6">
        <f t="shared" si="5"/>
        <v>956.10468039955026</v>
      </c>
      <c r="I13" s="6">
        <f>SUM(H14:H$39)*G13</f>
        <v>23445.638031608352</v>
      </c>
      <c r="J13" s="6">
        <f t="shared" si="1"/>
        <v>121.62008970949429</v>
      </c>
      <c r="L13" s="23">
        <f t="shared" si="6"/>
        <v>1.0446706633885261</v>
      </c>
      <c r="M13" s="6">
        <f t="shared" si="7"/>
        <v>957.23947751760261</v>
      </c>
      <c r="N13" s="6">
        <f>SUM(M14:M$39)*L13</f>
        <v>23485.051986749058</v>
      </c>
      <c r="O13" s="6">
        <f t="shared" si="2"/>
        <v>118.60491322811831</v>
      </c>
      <c r="Q13" s="23">
        <f t="shared" si="8"/>
        <v>1.045178051723461</v>
      </c>
      <c r="R13" s="6">
        <f t="shared" si="9"/>
        <v>956.7747795230066</v>
      </c>
      <c r="S13" s="6">
        <f>SUM(R14:R$39)*Q13</f>
        <v>23464.927604699944</v>
      </c>
      <c r="T13" s="6">
        <f t="shared" si="3"/>
        <v>118.50743127924034</v>
      </c>
    </row>
    <row r="14" spans="1:20" x14ac:dyDescent="0.3">
      <c r="A14" s="3"/>
      <c r="B14" s="5">
        <v>45596</v>
      </c>
      <c r="C14" s="13">
        <v>1000</v>
      </c>
      <c r="D14" s="10">
        <v>10</v>
      </c>
      <c r="E14" s="10">
        <f t="shared" si="0"/>
        <v>304</v>
      </c>
      <c r="G14" s="23">
        <f t="shared" si="4"/>
        <v>1.0511401320407892</v>
      </c>
      <c r="H14" s="6">
        <f t="shared" si="5"/>
        <v>951.34794069607017</v>
      </c>
      <c r="I14" s="6">
        <f>SUM(H15:H$39)*G14</f>
        <v>22562.866221766391</v>
      </c>
      <c r="J14" s="6">
        <f t="shared" si="1"/>
        <v>117.22819015804177</v>
      </c>
      <c r="L14" s="23">
        <f t="shared" si="6"/>
        <v>1.0497556506667003</v>
      </c>
      <c r="M14" s="6">
        <f t="shared" si="7"/>
        <v>952.60263601810527</v>
      </c>
      <c r="N14" s="6">
        <f>SUM(M15:M$39)*L14</f>
        <v>22599.366664824269</v>
      </c>
      <c r="O14" s="6">
        <f t="shared" si="2"/>
        <v>114.31467807521126</v>
      </c>
      <c r="Q14" s="23">
        <f t="shared" si="8"/>
        <v>1.0504355164549657</v>
      </c>
      <c r="R14" s="6">
        <f t="shared" si="9"/>
        <v>951.98608989804848</v>
      </c>
      <c r="S14" s="6">
        <f>SUM(R15:R$39)*Q14</f>
        <v>22582.961110192708</v>
      </c>
      <c r="T14" s="6">
        <f t="shared" si="3"/>
        <v>118.03350549276036</v>
      </c>
    </row>
    <row r="15" spans="1:20" x14ac:dyDescent="0.3">
      <c r="A15" s="3"/>
      <c r="B15" s="5">
        <v>45626</v>
      </c>
      <c r="C15" s="13">
        <v>1000</v>
      </c>
      <c r="D15" s="10">
        <v>11</v>
      </c>
      <c r="E15" s="10">
        <f t="shared" si="0"/>
        <v>334</v>
      </c>
      <c r="G15" s="23">
        <f t="shared" si="4"/>
        <v>1.056395832700993</v>
      </c>
      <c r="H15" s="6">
        <f t="shared" si="5"/>
        <v>946.614866364249</v>
      </c>
      <c r="I15" s="6">
        <f>SUM(H16:H$39)*G15</f>
        <v>21675.680552875223</v>
      </c>
      <c r="J15" s="6">
        <f t="shared" si="1"/>
        <v>112.81433110883196</v>
      </c>
      <c r="L15" s="23">
        <f t="shared" si="6"/>
        <v>1.0548653893775748</v>
      </c>
      <c r="M15" s="6">
        <f t="shared" si="7"/>
        <v>947.98825525032328</v>
      </c>
      <c r="N15" s="6">
        <f>SUM(M16:M$39)*L15</f>
        <v>21709.370224810024</v>
      </c>
      <c r="O15" s="6">
        <f t="shared" si="2"/>
        <v>110.00355998576022</v>
      </c>
      <c r="Q15" s="23">
        <f t="shared" si="8"/>
        <v>1.0555485644469438</v>
      </c>
      <c r="R15" s="6">
        <f t="shared" si="9"/>
        <v>947.37469566258324</v>
      </c>
      <c r="S15" s="6">
        <f>SUM(R16:R$39)*Q15</f>
        <v>21692.884815311776</v>
      </c>
      <c r="T15" s="6">
        <f t="shared" si="3"/>
        <v>109.92370511906367</v>
      </c>
    </row>
    <row r="16" spans="1:20" x14ac:dyDescent="0.3">
      <c r="A16" s="3"/>
      <c r="B16" s="5">
        <v>45657</v>
      </c>
      <c r="C16" s="13">
        <v>1000</v>
      </c>
      <c r="D16" s="10">
        <v>12</v>
      </c>
      <c r="E16" s="10">
        <f t="shared" si="0"/>
        <v>365</v>
      </c>
      <c r="G16" s="25">
        <f t="shared" si="4"/>
        <v>1.0616778118644976</v>
      </c>
      <c r="H16" s="6">
        <f t="shared" si="5"/>
        <v>941.90533966591966</v>
      </c>
      <c r="I16" s="6">
        <f>SUM(H17:H$39)*G16</f>
        <v>20784.05895563959</v>
      </c>
      <c r="J16" s="6">
        <f t="shared" si="1"/>
        <v>108.37840276437612</v>
      </c>
      <c r="L16" s="25">
        <f t="shared" si="6"/>
        <v>1.0600000000000007</v>
      </c>
      <c r="M16" s="6">
        <f t="shared" si="7"/>
        <v>943.39622641509368</v>
      </c>
      <c r="N16" s="6">
        <f>SUM(M17:M$39)*L16</f>
        <v>20815.041682121053</v>
      </c>
      <c r="O16" s="6">
        <f t="shared" si="2"/>
        <v>105.67145731101557</v>
      </c>
      <c r="Q16" s="25">
        <f t="shared" si="8"/>
        <v>1.0608581950317226</v>
      </c>
      <c r="R16" s="6">
        <f t="shared" si="9"/>
        <v>942.63305377029883</v>
      </c>
      <c r="S16" s="6">
        <f>SUM(R17:R$39)*Q16</f>
        <v>20802.004574048613</v>
      </c>
      <c r="T16" s="6">
        <f t="shared" si="3"/>
        <v>109.11975873682489</v>
      </c>
    </row>
    <row r="17" spans="1:20" x14ac:dyDescent="0.3">
      <c r="A17" s="3"/>
      <c r="B17" s="5">
        <v>45688</v>
      </c>
      <c r="C17" s="13">
        <v>1000</v>
      </c>
      <c r="D17" s="10">
        <v>13</v>
      </c>
      <c r="E17" s="10">
        <f t="shared" si="0"/>
        <v>396</v>
      </c>
      <c r="G17" s="23">
        <f t="shared" si="4"/>
        <v>1.06698620092382</v>
      </c>
      <c r="H17" s="6">
        <f t="shared" si="5"/>
        <v>937.21924344867637</v>
      </c>
      <c r="I17" s="6">
        <f>SUM(H18:H$39)*G17</f>
        <v>19887.979250417782</v>
      </c>
      <c r="J17" s="6">
        <f t="shared" si="1"/>
        <v>103.92029477819796</v>
      </c>
      <c r="L17" s="23">
        <f t="shared" si="6"/>
        <v>1.0651596035992641</v>
      </c>
      <c r="M17" s="6">
        <f t="shared" si="7"/>
        <v>938.82644124027581</v>
      </c>
      <c r="N17" s="6">
        <f>SUM(M18:M$39)*L17</f>
        <v>19916.359950028491</v>
      </c>
      <c r="O17" s="6">
        <f t="shared" si="2"/>
        <v>101.31826790744745</v>
      </c>
      <c r="Q17" s="23">
        <f t="shared" si="8"/>
        <v>1.0661945341715564</v>
      </c>
      <c r="R17" s="6">
        <f t="shared" si="9"/>
        <v>937.9151439535467</v>
      </c>
      <c r="S17" s="6">
        <f>SUM(R18:R$39)*Q17</f>
        <v>19906.643018390529</v>
      </c>
      <c r="T17" s="6">
        <f t="shared" si="3"/>
        <v>104.63844434191215</v>
      </c>
    </row>
    <row r="18" spans="1:20" x14ac:dyDescent="0.3">
      <c r="A18" s="3"/>
      <c r="B18" s="5">
        <v>45716</v>
      </c>
      <c r="C18" s="13">
        <v>1000</v>
      </c>
      <c r="D18" s="10">
        <v>14</v>
      </c>
      <c r="E18" s="10">
        <f t="shared" si="0"/>
        <v>424</v>
      </c>
      <c r="G18" s="23">
        <f t="shared" si="4"/>
        <v>1.0723211319284389</v>
      </c>
      <c r="H18" s="6">
        <f t="shared" si="5"/>
        <v>932.55646114296178</v>
      </c>
      <c r="I18" s="6">
        <f>SUM(H19:H$39)*G18</f>
        <v>18987.419146669868</v>
      </c>
      <c r="J18" s="6">
        <f t="shared" si="1"/>
        <v>99.439896252088914</v>
      </c>
      <c r="L18" s="23">
        <f t="shared" si="6"/>
        <v>1.0703443218299444</v>
      </c>
      <c r="M18" s="6">
        <f t="shared" si="7"/>
        <v>934.27879197819425</v>
      </c>
      <c r="N18" s="6">
        <f>SUM(M19:M$39)*L18</f>
        <v>19013.303839162832</v>
      </c>
      <c r="O18" s="6">
        <f t="shared" si="2"/>
        <v>96.943889134336828</v>
      </c>
      <c r="Q18" s="23">
        <f t="shared" si="8"/>
        <v>1.0710375217051924</v>
      </c>
      <c r="R18" s="6">
        <f t="shared" si="9"/>
        <v>933.67410546729116</v>
      </c>
      <c r="S18" s="6">
        <f>SUM(R19:R$39)*Q18</f>
        <v>18997.065188908891</v>
      </c>
      <c r="T18" s="6">
        <f t="shared" si="3"/>
        <v>90.422170518356921</v>
      </c>
    </row>
    <row r="19" spans="1:20" x14ac:dyDescent="0.3">
      <c r="A19" s="3"/>
      <c r="B19" s="5">
        <v>45747</v>
      </c>
      <c r="C19" s="13">
        <v>1000</v>
      </c>
      <c r="D19" s="10">
        <v>15</v>
      </c>
      <c r="E19" s="10">
        <f t="shared" si="0"/>
        <v>455</v>
      </c>
      <c r="G19" s="23">
        <f t="shared" si="4"/>
        <v>1.0776827375880809</v>
      </c>
      <c r="H19" s="6">
        <f t="shared" si="5"/>
        <v>927.91687675916614</v>
      </c>
      <c r="I19" s="6">
        <f>SUM(H20:H$39)*G19</f>
        <v>18082.356242403213</v>
      </c>
      <c r="J19" s="6">
        <f t="shared" si="1"/>
        <v>94.937095733349338</v>
      </c>
      <c r="L19" s="23">
        <f t="shared" si="6"/>
        <v>1.0755542769387796</v>
      </c>
      <c r="M19" s="6">
        <f t="shared" si="7"/>
        <v>929.75317140310142</v>
      </c>
      <c r="N19" s="6">
        <f>SUM(M20:M$39)*L19</f>
        <v>18105.852057014188</v>
      </c>
      <c r="O19" s="6">
        <f t="shared" si="2"/>
        <v>92.548217851356199</v>
      </c>
      <c r="Q19" s="23">
        <f t="shared" si="8"/>
        <v>1.0764250649923846</v>
      </c>
      <c r="R19" s="6">
        <f t="shared" si="9"/>
        <v>929.00103548506161</v>
      </c>
      <c r="S19" s="6">
        <f>SUM(R20:R$39)*Q19</f>
        <v>18092.624409721164</v>
      </c>
      <c r="T19" s="6">
        <f t="shared" si="3"/>
        <v>95.559220812267966</v>
      </c>
    </row>
    <row r="20" spans="1:20" x14ac:dyDescent="0.3">
      <c r="A20" s="3"/>
      <c r="B20" s="5">
        <v>45777</v>
      </c>
      <c r="C20" s="13">
        <v>1000</v>
      </c>
      <c r="D20" s="10">
        <v>16</v>
      </c>
      <c r="E20" s="10">
        <f t="shared" si="0"/>
        <v>485</v>
      </c>
      <c r="G20" s="23">
        <f t="shared" si="4"/>
        <v>1.0830711512760212</v>
      </c>
      <c r="H20" s="6">
        <f t="shared" si="5"/>
        <v>923.3003748847425</v>
      </c>
      <c r="I20" s="6">
        <f>SUM(H21:H$39)*G20</f>
        <v>17172.76802361523</v>
      </c>
      <c r="J20" s="6">
        <f t="shared" si="1"/>
        <v>90.411781212016066</v>
      </c>
      <c r="L20" s="23">
        <f t="shared" si="6"/>
        <v>1.0807895917675503</v>
      </c>
      <c r="M20" s="6">
        <f t="shared" si="7"/>
        <v>925.24947280864819</v>
      </c>
      <c r="N20" s="6">
        <f>SUM(M21:M$39)*L20</f>
        <v>17193.983207430334</v>
      </c>
      <c r="O20" s="6">
        <f t="shared" si="2"/>
        <v>88.131150416137004</v>
      </c>
      <c r="Q20" s="23">
        <f t="shared" si="8"/>
        <v>1.0816646184260392</v>
      </c>
      <c r="R20" s="6">
        <f t="shared" si="9"/>
        <v>924.50098021614895</v>
      </c>
      <c r="S20" s="6">
        <f>SUM(R21:R$39)*Q20</f>
        <v>17180.691173895273</v>
      </c>
      <c r="T20" s="6">
        <f t="shared" si="3"/>
        <v>88.06676417409777</v>
      </c>
    </row>
    <row r="21" spans="1:20" x14ac:dyDescent="0.3">
      <c r="A21" s="3"/>
      <c r="B21" s="5">
        <v>45808</v>
      </c>
      <c r="C21" s="13">
        <v>1000</v>
      </c>
      <c r="D21" s="10">
        <v>17</v>
      </c>
      <c r="E21" s="10">
        <f t="shared" si="0"/>
        <v>516</v>
      </c>
      <c r="G21" s="23">
        <f t="shared" si="4"/>
        <v>1.0884865070324012</v>
      </c>
      <c r="H21" s="6">
        <f t="shared" si="5"/>
        <v>918.70684068133585</v>
      </c>
      <c r="I21" s="6">
        <f>SUM(H22:H$39)*G21</f>
        <v>16258.631863733306</v>
      </c>
      <c r="J21" s="6">
        <f t="shared" si="1"/>
        <v>85.863840118076155</v>
      </c>
      <c r="L21" s="23">
        <f t="shared" si="6"/>
        <v>1.0860503897559752</v>
      </c>
      <c r="M21" s="6">
        <f t="shared" si="7"/>
        <v>920.76759000536811</v>
      </c>
      <c r="N21" s="6">
        <f>SUM(M22:M$39)*L21</f>
        <v>16277.675790112156</v>
      </c>
      <c r="O21" s="6">
        <f t="shared" si="2"/>
        <v>83.692582681826408</v>
      </c>
      <c r="Q21" s="23">
        <f t="shared" si="8"/>
        <v>1.0871056182378072</v>
      </c>
      <c r="R21" s="6">
        <f t="shared" si="9"/>
        <v>919.87382203119796</v>
      </c>
      <c r="S21" s="6">
        <f>SUM(R22:R$39)*Q21</f>
        <v>16267.113652592259</v>
      </c>
      <c r="T21" s="6">
        <f t="shared" si="3"/>
        <v>86.422478696981202</v>
      </c>
    </row>
    <row r="22" spans="1:20" x14ac:dyDescent="0.3">
      <c r="A22" s="3"/>
      <c r="B22" s="5">
        <v>45838</v>
      </c>
      <c r="C22" s="13">
        <v>1000</v>
      </c>
      <c r="D22" s="10">
        <v>18</v>
      </c>
      <c r="E22" s="10">
        <f t="shared" si="0"/>
        <v>546</v>
      </c>
      <c r="G22" s="23">
        <f t="shared" si="4"/>
        <v>1.0939289395675629</v>
      </c>
      <c r="H22" s="6">
        <f t="shared" si="5"/>
        <v>914.13615988192657</v>
      </c>
      <c r="I22" s="6">
        <f>SUM(H23:H$39)*G22</f>
        <v>15339.925023051966</v>
      </c>
      <c r="J22" s="6">
        <f t="shared" si="1"/>
        <v>81.293159318666525</v>
      </c>
      <c r="L22" s="23">
        <f t="shared" si="6"/>
        <v>1.0913367949446231</v>
      </c>
      <c r="M22" s="6">
        <f t="shared" si="7"/>
        <v>916.30741731817284</v>
      </c>
      <c r="N22" s="6">
        <f>SUM(M23:M$39)*L22</f>
        <v>15356.908200106789</v>
      </c>
      <c r="O22" s="6">
        <f t="shared" si="2"/>
        <v>79.232409994631283</v>
      </c>
      <c r="Q22" s="23">
        <f t="shared" si="8"/>
        <v>1.0923971598044497</v>
      </c>
      <c r="R22" s="6">
        <f t="shared" si="9"/>
        <v>915.41797873129792</v>
      </c>
      <c r="S22" s="6">
        <f>SUM(R23:R$39)*Q22</f>
        <v>15346.294650848458</v>
      </c>
      <c r="T22" s="6">
        <f t="shared" si="3"/>
        <v>79.180998256193135</v>
      </c>
    </row>
    <row r="23" spans="1:20" x14ac:dyDescent="0.3">
      <c r="A23" s="3"/>
      <c r="B23" s="5">
        <v>45869</v>
      </c>
      <c r="C23" s="13">
        <v>1000</v>
      </c>
      <c r="D23" s="10">
        <v>19</v>
      </c>
      <c r="E23" s="10">
        <f t="shared" si="0"/>
        <v>577</v>
      </c>
      <c r="G23" s="23">
        <f t="shared" si="4"/>
        <v>1.0993985842654006</v>
      </c>
      <c r="H23" s="6">
        <f t="shared" si="5"/>
        <v>909.58821878798665</v>
      </c>
      <c r="I23" s="6">
        <f>SUM(H24:H$39)*G23</f>
        <v>14416.624648167226</v>
      </c>
      <c r="J23" s="6">
        <f t="shared" si="1"/>
        <v>76.699625115259835</v>
      </c>
      <c r="L23" s="23">
        <f t="shared" si="6"/>
        <v>1.0966489319778354</v>
      </c>
      <c r="M23" s="6">
        <f t="shared" si="7"/>
        <v>911.86884958386224</v>
      </c>
      <c r="N23" s="6">
        <f>SUM(M24:M$39)*L23</f>
        <v>14431.65872729814</v>
      </c>
      <c r="O23" s="6">
        <f t="shared" si="2"/>
        <v>74.750527191351097</v>
      </c>
      <c r="Q23" s="23">
        <f t="shared" si="8"/>
        <v>1.0978921465495286</v>
      </c>
      <c r="R23" s="6">
        <f t="shared" si="9"/>
        <v>910.83628127117458</v>
      </c>
      <c r="S23" s="6">
        <f>SUM(R24:R$39)*Q23</f>
        <v>14423.489730436162</v>
      </c>
      <c r="T23" s="6">
        <f t="shared" si="3"/>
        <v>77.195079587700405</v>
      </c>
    </row>
    <row r="24" spans="1:20" x14ac:dyDescent="0.3">
      <c r="A24" s="3"/>
      <c r="B24" s="5">
        <v>45900</v>
      </c>
      <c r="C24" s="13">
        <v>1000</v>
      </c>
      <c r="D24" s="10">
        <v>20</v>
      </c>
      <c r="E24" s="10">
        <f t="shared" si="0"/>
        <v>608</v>
      </c>
      <c r="G24" s="23">
        <f t="shared" si="4"/>
        <v>1.1048955771867275</v>
      </c>
      <c r="H24" s="6">
        <f t="shared" si="5"/>
        <v>905.0629042666535</v>
      </c>
      <c r="I24" s="6">
        <f>SUM(H25:H$39)*G24</f>
        <v>13488.707771408061</v>
      </c>
      <c r="J24" s="6">
        <f t="shared" si="1"/>
        <v>72.08312324083613</v>
      </c>
      <c r="L24" s="23">
        <f t="shared" si="6"/>
        <v>1.101986926106667</v>
      </c>
      <c r="M24" s="6">
        <f t="shared" si="7"/>
        <v>907.45178214864302</v>
      </c>
      <c r="N24" s="6">
        <f>SUM(M25:M$39)*L24</f>
        <v>13501.905555895039</v>
      </c>
      <c r="O24" s="6">
        <f t="shared" si="2"/>
        <v>70.246828596897998</v>
      </c>
      <c r="Q24" s="23">
        <f t="shared" si="8"/>
        <v>1.1034147742300107</v>
      </c>
      <c r="R24" s="6">
        <f t="shared" si="9"/>
        <v>906.27751535937523</v>
      </c>
      <c r="S24" s="6">
        <f>SUM(R25:R$39)*Q24</f>
        <v>13496.042907799529</v>
      </c>
      <c r="T24" s="6">
        <f t="shared" si="3"/>
        <v>72.553177363360518</v>
      </c>
    </row>
    <row r="25" spans="1:20" x14ac:dyDescent="0.3">
      <c r="A25" s="3"/>
      <c r="B25" s="5">
        <v>45930</v>
      </c>
      <c r="C25" s="13">
        <v>1000</v>
      </c>
      <c r="D25" s="10">
        <v>21</v>
      </c>
      <c r="E25" s="10">
        <f t="shared" si="0"/>
        <v>638</v>
      </c>
      <c r="G25" s="23">
        <f t="shared" si="4"/>
        <v>1.1104200550726608</v>
      </c>
      <c r="H25" s="6">
        <f t="shared" si="5"/>
        <v>900.56010374791413</v>
      </c>
      <c r="I25" s="6">
        <f>SUM(H26:H$39)*G25</f>
        <v>12556.151310265097</v>
      </c>
      <c r="J25" s="6">
        <f t="shared" si="1"/>
        <v>67.443538857040309</v>
      </c>
      <c r="L25" s="23">
        <f t="shared" si="6"/>
        <v>1.1073509031918383</v>
      </c>
      <c r="M25" s="6">
        <f t="shared" si="7"/>
        <v>903.05611086566228</v>
      </c>
      <c r="N25" s="6">
        <f>SUM(M26:M$39)*L25</f>
        <v>12567.626763916844</v>
      </c>
      <c r="O25" s="6">
        <f t="shared" si="2"/>
        <v>65.721208021805339</v>
      </c>
      <c r="Q25" s="23">
        <f t="shared" si="8"/>
        <v>1.1087857014381231</v>
      </c>
      <c r="R25" s="6">
        <f t="shared" si="9"/>
        <v>901.88753219217631</v>
      </c>
      <c r="S25" s="6">
        <f>SUM(R26:R$39)*Q25</f>
        <v>12561.735579085296</v>
      </c>
      <c r="T25" s="6">
        <f t="shared" si="3"/>
        <v>65.692671285768611</v>
      </c>
    </row>
    <row r="26" spans="1:20" x14ac:dyDescent="0.3">
      <c r="A26" s="3"/>
      <c r="B26" s="5">
        <v>45961</v>
      </c>
      <c r="C26" s="13">
        <v>1000</v>
      </c>
      <c r="D26" s="10">
        <v>22</v>
      </c>
      <c r="E26" s="10">
        <f t="shared" si="0"/>
        <v>669</v>
      </c>
      <c r="G26" s="23">
        <f t="shared" si="4"/>
        <v>1.115972155348024</v>
      </c>
      <c r="H26" s="6">
        <f t="shared" si="5"/>
        <v>896.07970522180528</v>
      </c>
      <c r="I26" s="6">
        <f>SUM(H27:H$39)*G26</f>
        <v>11618.93206681642</v>
      </c>
      <c r="J26" s="6">
        <f t="shared" si="1"/>
        <v>62.780756551325489</v>
      </c>
      <c r="L26" s="23">
        <f t="shared" si="6"/>
        <v>1.1127409897067029</v>
      </c>
      <c r="M26" s="6">
        <f t="shared" si="7"/>
        <v>898.68173209255167</v>
      </c>
      <c r="N26" s="6">
        <f>SUM(M27:M$39)*L26</f>
        <v>11628.800322676569</v>
      </c>
      <c r="O26" s="6">
        <f t="shared" si="2"/>
        <v>61.173558759723861</v>
      </c>
      <c r="Q26" s="23">
        <f t="shared" si="8"/>
        <v>1.1143631259836302</v>
      </c>
      <c r="R26" s="6">
        <f t="shared" si="9"/>
        <v>897.37355506744382</v>
      </c>
      <c r="S26" s="6">
        <f>SUM(R27:R$39)*Q26</f>
        <v>11624.923742733228</v>
      </c>
      <c r="T26" s="6">
        <f t="shared" si="3"/>
        <v>63.188163647928178</v>
      </c>
    </row>
    <row r="27" spans="1:20" x14ac:dyDescent="0.3">
      <c r="A27" s="3"/>
      <c r="B27" s="5">
        <v>45991</v>
      </c>
      <c r="C27" s="13">
        <v>1000</v>
      </c>
      <c r="D27" s="10">
        <v>23</v>
      </c>
      <c r="E27" s="10">
        <f t="shared" si="0"/>
        <v>699</v>
      </c>
      <c r="G27" s="23">
        <f t="shared" si="4"/>
        <v>1.1215520161247639</v>
      </c>
      <c r="H27" s="6">
        <f t="shared" si="5"/>
        <v>891.62159723562729</v>
      </c>
      <c r="I27" s="6">
        <f>SUM(H28:H$39)*G27</f>
        <v>10677.0267271505</v>
      </c>
      <c r="J27" s="6">
        <f t="shared" si="1"/>
        <v>58.0946603340821</v>
      </c>
      <c r="L27" s="23">
        <f t="shared" si="6"/>
        <v>1.1181573127402302</v>
      </c>
      <c r="M27" s="6">
        <f t="shared" si="7"/>
        <v>894.32854268898348</v>
      </c>
      <c r="N27" s="6">
        <f>SUM(M28:M$39)*L27</f>
        <v>10685.404096261478</v>
      </c>
      <c r="O27" s="6">
        <f t="shared" si="2"/>
        <v>56.603773584905753</v>
      </c>
      <c r="Q27" s="23">
        <f t="shared" si="8"/>
        <v>1.1197873448475111</v>
      </c>
      <c r="R27" s="6">
        <f t="shared" si="9"/>
        <v>893.02670243712805</v>
      </c>
      <c r="S27" s="6">
        <f>SUM(R28:R$39)*Q27</f>
        <v>10681.508646869259</v>
      </c>
      <c r="T27" s="6">
        <f t="shared" si="3"/>
        <v>56.584904136023859</v>
      </c>
    </row>
    <row r="28" spans="1:20" x14ac:dyDescent="0.3">
      <c r="A28" s="3"/>
      <c r="B28" s="5">
        <v>46022</v>
      </c>
      <c r="C28" s="13">
        <v>1000</v>
      </c>
      <c r="D28" s="10">
        <v>24</v>
      </c>
      <c r="E28" s="10">
        <f t="shared" si="0"/>
        <v>730</v>
      </c>
      <c r="G28" s="23">
        <f t="shared" ref="G28:G38" si="10">(1+$J$1)^D28</f>
        <v>1.1271597762053878</v>
      </c>
      <c r="H28" s="6">
        <f t="shared" ref="H28:H38" si="11">C28/G28</f>
        <v>887.18566889117142</v>
      </c>
      <c r="I28" s="6">
        <f>SUM(H29:H$39)*G28</f>
        <v>9730.4118607862529</v>
      </c>
      <c r="J28" s="6">
        <f t="shared" ref="J28:J38" si="12">I27*$J$1</f>
        <v>53.385133635752503</v>
      </c>
      <c r="L28" s="23">
        <f t="shared" ref="L28:L38" si="13">(1+$O$1)^D28</f>
        <v>1.1236000000000015</v>
      </c>
      <c r="M28" s="6">
        <f t="shared" ref="M28:M38" si="14">$C28/L28</f>
        <v>889.99644001423871</v>
      </c>
      <c r="N28" s="6">
        <f>SUM(M29:M$39)*L28</f>
        <v>9737.415841011154</v>
      </c>
      <c r="O28" s="6">
        <f t="shared" ref="O28:O38" si="15">N27*O$1</f>
        <v>52.011744749676481</v>
      </c>
      <c r="Q28" s="23">
        <f t="shared" si="8"/>
        <v>1.1254201099659646</v>
      </c>
      <c r="R28" s="6">
        <f t="shared" ref="R28:R38" si="16">$C28/Q28</f>
        <v>888.557074060319</v>
      </c>
      <c r="S28" s="6">
        <f>SUM(R29:R$39)*Q28</f>
        <v>9735.2388748410176</v>
      </c>
      <c r="T28" s="6">
        <f t="shared" ref="T28:T38" si="17">S27*((1+T$1)^(E28-E27)-1)</f>
        <v>53.730227971753081</v>
      </c>
    </row>
    <row r="29" spans="1:20" x14ac:dyDescent="0.3">
      <c r="A29" s="3"/>
      <c r="B29" s="5">
        <v>46053</v>
      </c>
      <c r="C29" s="13">
        <v>1000</v>
      </c>
      <c r="D29" s="10">
        <v>25</v>
      </c>
      <c r="E29" s="10">
        <f t="shared" si="0"/>
        <v>761</v>
      </c>
      <c r="G29" s="23">
        <f t="shared" si="10"/>
        <v>1.1327955750864145</v>
      </c>
      <c r="H29" s="6">
        <f t="shared" si="11"/>
        <v>882.77180984196173</v>
      </c>
      <c r="I29" s="6">
        <f>SUM(H30:H$39)*G29</f>
        <v>8779.0639200901805</v>
      </c>
      <c r="J29" s="6">
        <f t="shared" si="12"/>
        <v>48.652059303931267</v>
      </c>
      <c r="L29" s="23">
        <f t="shared" si="13"/>
        <v>1.129069179815221</v>
      </c>
      <c r="M29" s="6">
        <f t="shared" si="14"/>
        <v>885.68532192478767</v>
      </c>
      <c r="N29" s="6">
        <f>SUM(M30:M$39)*L29</f>
        <v>8784.81320499305</v>
      </c>
      <c r="O29" s="6">
        <f t="shared" si="15"/>
        <v>47.397363981894195</v>
      </c>
      <c r="Q29" s="23">
        <f t="shared" si="8"/>
        <v>1.1310812090739257</v>
      </c>
      <c r="R29" s="6">
        <f t="shared" si="16"/>
        <v>884.10981632234109</v>
      </c>
      <c r="S29" s="6">
        <f>SUM(R30:R$39)*Q29</f>
        <v>8784.2091674651801</v>
      </c>
      <c r="T29" s="6">
        <f t="shared" si="17"/>
        <v>48.970292624159804</v>
      </c>
    </row>
    <row r="30" spans="1:20" x14ac:dyDescent="0.3">
      <c r="A30" s="3"/>
      <c r="B30" s="5">
        <v>46081</v>
      </c>
      <c r="C30" s="13">
        <v>1000</v>
      </c>
      <c r="D30" s="10">
        <v>26</v>
      </c>
      <c r="E30" s="10">
        <f t="shared" si="0"/>
        <v>789</v>
      </c>
      <c r="G30" s="23">
        <f t="shared" si="10"/>
        <v>1.1384595529618464</v>
      </c>
      <c r="H30" s="6">
        <f t="shared" si="11"/>
        <v>878.37991029050932</v>
      </c>
      <c r="I30" s="6">
        <f>SUM(H31:H$39)*G30</f>
        <v>7822.9592396906328</v>
      </c>
      <c r="J30" s="6">
        <f t="shared" si="12"/>
        <v>43.895319600450904</v>
      </c>
      <c r="L30" s="23">
        <f t="shared" si="13"/>
        <v>1.1345649811397422</v>
      </c>
      <c r="M30" s="6">
        <f t="shared" si="14"/>
        <v>881.39508677188041</v>
      </c>
      <c r="N30" s="6">
        <f>SUM(M31:M$39)*L30</f>
        <v>7827.5737274754483</v>
      </c>
      <c r="O30" s="6">
        <f t="shared" si="15"/>
        <v>42.760522482397</v>
      </c>
      <c r="Q30" s="23">
        <f t="shared" si="8"/>
        <v>1.1362189320874199</v>
      </c>
      <c r="R30" s="6">
        <f t="shared" si="16"/>
        <v>880.11207326288479</v>
      </c>
      <c r="S30" s="6">
        <f>SUM(R31:R$39)*Q30</f>
        <v>7824.1097804653573</v>
      </c>
      <c r="T30" s="6">
        <f t="shared" si="17"/>
        <v>39.900613000175738</v>
      </c>
    </row>
    <row r="31" spans="1:20" x14ac:dyDescent="0.3">
      <c r="A31" s="3"/>
      <c r="B31" s="5">
        <v>46112</v>
      </c>
      <c r="C31" s="13">
        <v>1000</v>
      </c>
      <c r="D31" s="10">
        <v>27</v>
      </c>
      <c r="E31" s="10">
        <f t="shared" si="0"/>
        <v>820</v>
      </c>
      <c r="G31" s="23">
        <f t="shared" si="10"/>
        <v>1.1441518507266555</v>
      </c>
      <c r="H31" s="6">
        <f t="shared" si="11"/>
        <v>874.00986098558155</v>
      </c>
      <c r="I31" s="6">
        <f>SUM(H32:H$39)*G31</f>
        <v>6862.0740358890844</v>
      </c>
      <c r="J31" s="6">
        <f t="shared" si="12"/>
        <v>39.114796198453163</v>
      </c>
      <c r="L31" s="23">
        <f t="shared" si="13"/>
        <v>1.1400875335551071</v>
      </c>
      <c r="M31" s="6">
        <f t="shared" si="14"/>
        <v>877.12563339915175</v>
      </c>
      <c r="N31" s="6">
        <f>SUM(M32:M$39)*L31</f>
        <v>6865.6748383978838</v>
      </c>
      <c r="O31" s="6">
        <f t="shared" si="15"/>
        <v>38.101110922437513</v>
      </c>
      <c r="Q31" s="23">
        <f t="shared" si="8"/>
        <v>1.1419343515347256</v>
      </c>
      <c r="R31" s="6">
        <f t="shared" si="16"/>
        <v>875.70708303505364</v>
      </c>
      <c r="S31" s="6">
        <f>SUM(R32:R$39)*Q31</f>
        <v>6863.4666930587537</v>
      </c>
      <c r="T31" s="6">
        <f t="shared" si="17"/>
        <v>39.356912593395023</v>
      </c>
    </row>
    <row r="32" spans="1:20" x14ac:dyDescent="0.3">
      <c r="A32" s="3"/>
      <c r="B32" s="5">
        <v>46142</v>
      </c>
      <c r="C32" s="13">
        <v>1000</v>
      </c>
      <c r="D32" s="10">
        <v>28</v>
      </c>
      <c r="E32" s="10">
        <f t="shared" si="0"/>
        <v>850</v>
      </c>
      <c r="G32" s="23">
        <f t="shared" si="10"/>
        <v>1.1498726099802885</v>
      </c>
      <c r="H32" s="6">
        <f t="shared" si="11"/>
        <v>869.66155321948429</v>
      </c>
      <c r="I32" s="6">
        <f>SUM(H33:H$39)*G32</f>
        <v>5896.3844060685278</v>
      </c>
      <c r="J32" s="6">
        <f t="shared" si="12"/>
        <v>34.310370179445421</v>
      </c>
      <c r="L32" s="23">
        <f t="shared" si="13"/>
        <v>1.1456369672736042</v>
      </c>
      <c r="M32" s="6">
        <f t="shared" si="14"/>
        <v>872.87686114023347</v>
      </c>
      <c r="N32" s="6">
        <f>SUM(M33:M$39)*L32</f>
        <v>5899.0938578389905</v>
      </c>
      <c r="O32" s="6">
        <f t="shared" si="15"/>
        <v>33.419019441105164</v>
      </c>
      <c r="Q32" s="23">
        <f t="shared" si="8"/>
        <v>1.1474927747331249</v>
      </c>
      <c r="R32" s="6">
        <f t="shared" si="16"/>
        <v>871.46518219478321</v>
      </c>
      <c r="S32" s="6">
        <f>SUM(R33:R$39)*Q32</f>
        <v>5896.8749642407747</v>
      </c>
      <c r="T32" s="6">
        <f t="shared" si="17"/>
        <v>33.408271182018936</v>
      </c>
    </row>
    <row r="33" spans="1:20" x14ac:dyDescent="0.3">
      <c r="A33" s="3"/>
      <c r="B33" s="5">
        <v>46173</v>
      </c>
      <c r="C33" s="13">
        <v>1000</v>
      </c>
      <c r="D33" s="10">
        <v>29</v>
      </c>
      <c r="E33" s="10">
        <f t="shared" si="0"/>
        <v>881</v>
      </c>
      <c r="G33" s="23">
        <f t="shared" si="10"/>
        <v>1.1556219730301898</v>
      </c>
      <c r="H33" s="6">
        <f t="shared" si="11"/>
        <v>865.33487882535769</v>
      </c>
      <c r="I33" s="6">
        <f>SUM(H34:H$39)*G33</f>
        <v>4925.8663280988703</v>
      </c>
      <c r="J33" s="6">
        <f t="shared" si="12"/>
        <v>29.481922030342641</v>
      </c>
      <c r="L33" s="23">
        <f t="shared" si="13"/>
        <v>1.1512134131413343</v>
      </c>
      <c r="M33" s="6">
        <f t="shared" si="14"/>
        <v>868.64866981638454</v>
      </c>
      <c r="N33" s="6">
        <f>SUM(M34:M$39)*L33</f>
        <v>4927.8079954817249</v>
      </c>
      <c r="O33" s="6">
        <f t="shared" si="15"/>
        <v>28.714137642735881</v>
      </c>
      <c r="Q33" s="23">
        <f t="shared" si="8"/>
        <v>1.1532649039726053</v>
      </c>
      <c r="R33" s="6">
        <f t="shared" si="16"/>
        <v>867.10346994462429</v>
      </c>
      <c r="S33" s="6">
        <f>SUM(R34:R$39)*Q33</f>
        <v>4926.5374816457934</v>
      </c>
      <c r="T33" s="6">
        <f t="shared" si="17"/>
        <v>29.662517405015233</v>
      </c>
    </row>
    <row r="34" spans="1:20" x14ac:dyDescent="0.3">
      <c r="A34" s="3"/>
      <c r="B34" s="5">
        <v>46203</v>
      </c>
      <c r="C34" s="13">
        <v>1000</v>
      </c>
      <c r="D34" s="10">
        <v>30</v>
      </c>
      <c r="E34" s="10">
        <f t="shared" si="0"/>
        <v>911</v>
      </c>
      <c r="G34" s="23">
        <f t="shared" si="10"/>
        <v>1.1614000828953406</v>
      </c>
      <c r="H34" s="6">
        <f t="shared" si="11"/>
        <v>861.02973017448528</v>
      </c>
      <c r="I34" s="6">
        <f>SUM(H35:H$39)*G34</f>
        <v>3950.4956597393639</v>
      </c>
      <c r="J34" s="6">
        <f t="shared" si="12"/>
        <v>24.629331640494353</v>
      </c>
      <c r="L34" s="23">
        <f t="shared" si="13"/>
        <v>1.1568170026413012</v>
      </c>
      <c r="M34" s="6">
        <f t="shared" si="14"/>
        <v>864.44095973412482</v>
      </c>
      <c r="N34" s="6">
        <f>SUM(M35:M$39)*L34</f>
        <v>3951.7943500760352</v>
      </c>
      <c r="O34" s="6">
        <f t="shared" si="15"/>
        <v>23.986354594309063</v>
      </c>
      <c r="Q34" s="23">
        <f t="shared" si="8"/>
        <v>1.1588784792079287</v>
      </c>
      <c r="R34" s="6">
        <f t="shared" si="16"/>
        <v>862.90324476771787</v>
      </c>
      <c r="S34" s="6">
        <f>SUM(R35:R$39)*Q34</f>
        <v>3950.5176519497677</v>
      </c>
      <c r="T34" s="6">
        <f t="shared" si="17"/>
        <v>23.98017030397417</v>
      </c>
    </row>
    <row r="35" spans="1:20" x14ac:dyDescent="0.3">
      <c r="A35" s="3"/>
      <c r="B35" s="5">
        <v>46234</v>
      </c>
      <c r="C35" s="13">
        <v>1000</v>
      </c>
      <c r="D35" s="10">
        <v>31</v>
      </c>
      <c r="E35" s="10">
        <f t="shared" si="0"/>
        <v>942</v>
      </c>
      <c r="G35" s="23">
        <f t="shared" si="10"/>
        <v>1.1672070833098169</v>
      </c>
      <c r="H35" s="6">
        <f t="shared" si="11"/>
        <v>856.74600017361752</v>
      </c>
      <c r="I35" s="6">
        <f>SUM(H36:H$39)*G35</f>
        <v>2970.24813803806</v>
      </c>
      <c r="J35" s="6">
        <f t="shared" si="12"/>
        <v>19.752478298696818</v>
      </c>
      <c r="L35" s="23">
        <f t="shared" si="13"/>
        <v>1.1624478678965062</v>
      </c>
      <c r="M35" s="6">
        <f t="shared" si="14"/>
        <v>860.25363168288845</v>
      </c>
      <c r="N35" s="6">
        <f>SUM(M36:M$39)*L35</f>
        <v>2971.0299088988668</v>
      </c>
      <c r="O35" s="6">
        <f t="shared" si="15"/>
        <v>19.235558822832068</v>
      </c>
      <c r="Q35" s="23">
        <f t="shared" si="8"/>
        <v>1.1647078809280365</v>
      </c>
      <c r="R35" s="6">
        <f t="shared" si="16"/>
        <v>858.5843852994301</v>
      </c>
      <c r="S35" s="6">
        <f>SUM(R36:R$39)*Q35</f>
        <v>2970.3895840019804</v>
      </c>
      <c r="T35" s="6">
        <f t="shared" si="17"/>
        <v>19.871932052211516</v>
      </c>
    </row>
    <row r="36" spans="1:20" x14ac:dyDescent="0.3">
      <c r="A36" s="3"/>
      <c r="B36" s="5">
        <v>46265</v>
      </c>
      <c r="C36" s="13">
        <v>1000</v>
      </c>
      <c r="D36" s="10">
        <v>32</v>
      </c>
      <c r="E36" s="10">
        <f t="shared" si="0"/>
        <v>973</v>
      </c>
      <c r="G36" s="23">
        <f t="shared" si="10"/>
        <v>1.1730431187263659</v>
      </c>
      <c r="H36" s="6">
        <f t="shared" si="11"/>
        <v>852.48358226230607</v>
      </c>
      <c r="I36" s="6">
        <f>SUM(H37:H$39)*G36</f>
        <v>1985.0993787282496</v>
      </c>
      <c r="J36" s="6">
        <f t="shared" si="12"/>
        <v>14.8512406901903</v>
      </c>
      <c r="L36" s="23">
        <f t="shared" si="13"/>
        <v>1.168106141673068</v>
      </c>
      <c r="M36" s="6">
        <f t="shared" si="14"/>
        <v>856.08658693268137</v>
      </c>
      <c r="N36" s="6">
        <f>SUM(M37:M$39)*L36</f>
        <v>1985.4915472115792</v>
      </c>
      <c r="O36" s="6">
        <f t="shared" si="15"/>
        <v>14.461638312711784</v>
      </c>
      <c r="Q36" s="23">
        <f t="shared" si="8"/>
        <v>1.1705666057609847</v>
      </c>
      <c r="R36" s="6">
        <f t="shared" si="16"/>
        <v>854.28714186656691</v>
      </c>
      <c r="S36" s="6">
        <f>SUM(R37:R$39)*Q36</f>
        <v>1985.3312663794165</v>
      </c>
      <c r="T36" s="6">
        <f t="shared" si="17"/>
        <v>14.941682377435114</v>
      </c>
    </row>
    <row r="37" spans="1:20" x14ac:dyDescent="0.3">
      <c r="A37" s="3"/>
      <c r="B37" s="5">
        <v>46295</v>
      </c>
      <c r="C37" s="13">
        <v>1000</v>
      </c>
      <c r="D37" s="10">
        <v>33</v>
      </c>
      <c r="E37" s="10">
        <f t="shared" si="0"/>
        <v>1003</v>
      </c>
      <c r="G37" s="23">
        <f t="shared" si="10"/>
        <v>1.1789083343199975</v>
      </c>
      <c r="H37" s="6">
        <f t="shared" si="11"/>
        <v>848.24237041025492</v>
      </c>
      <c r="I37" s="6">
        <f>SUM(H38:H$39)*G37</f>
        <v>995.0248756218906</v>
      </c>
      <c r="J37" s="6">
        <f t="shared" si="12"/>
        <v>9.9254968936412489</v>
      </c>
      <c r="L37" s="23">
        <f t="shared" si="13"/>
        <v>1.1737919573833495</v>
      </c>
      <c r="M37" s="6">
        <f t="shared" si="14"/>
        <v>851.93972723175625</v>
      </c>
      <c r="N37" s="6">
        <f>SUM(M38:M$39)*L37</f>
        <v>995.15602771469287</v>
      </c>
      <c r="O37" s="6">
        <f t="shared" si="15"/>
        <v>9.6644805031135661</v>
      </c>
      <c r="Q37" s="23">
        <f t="shared" si="8"/>
        <v>1.1762643979046299</v>
      </c>
      <c r="R37" s="6">
        <f t="shared" si="16"/>
        <v>850.14899862766981</v>
      </c>
      <c r="S37" s="6">
        <f>SUM(R38:R$39)*Q37</f>
        <v>994.9949667074776</v>
      </c>
      <c r="T37" s="6">
        <f t="shared" si="17"/>
        <v>9.663700328060564</v>
      </c>
    </row>
    <row r="38" spans="1:20" x14ac:dyDescent="0.3">
      <c r="A38" s="3" t="s">
        <v>3</v>
      </c>
      <c r="B38" s="5">
        <v>46326</v>
      </c>
      <c r="C38" s="13">
        <v>1000</v>
      </c>
      <c r="D38" s="10">
        <v>34</v>
      </c>
      <c r="E38" s="10">
        <f t="shared" si="0"/>
        <v>1034</v>
      </c>
      <c r="G38" s="23">
        <f t="shared" si="10"/>
        <v>1.1848028759915974</v>
      </c>
      <c r="H38" s="6">
        <f t="shared" si="11"/>
        <v>844.02225911468156</v>
      </c>
      <c r="I38" s="6">
        <f>SUM(H39:H$39)*G38</f>
        <v>0</v>
      </c>
      <c r="J38" s="6">
        <f t="shared" si="12"/>
        <v>4.9751243781094532</v>
      </c>
      <c r="L38" s="23">
        <f t="shared" si="13"/>
        <v>1.1795054490891059</v>
      </c>
      <c r="M38" s="6">
        <f t="shared" si="14"/>
        <v>847.81295480429344</v>
      </c>
      <c r="N38" s="6">
        <f>SUM(M39:M$39)*L38</f>
        <v>0</v>
      </c>
      <c r="O38" s="6">
        <f t="shared" si="15"/>
        <v>4.8439722853071956</v>
      </c>
      <c r="Q38" s="23">
        <f t="shared" si="8"/>
        <v>1.1821812544409025</v>
      </c>
      <c r="R38" s="6">
        <f t="shared" si="16"/>
        <v>845.89397458593373</v>
      </c>
      <c r="S38" s="6">
        <f>SUM(R39:R$39)*Q38</f>
        <v>0</v>
      </c>
      <c r="T38" s="6">
        <f t="shared" si="17"/>
        <v>5.0050332925217544</v>
      </c>
    </row>
    <row r="39" spans="1:20" x14ac:dyDescent="0.3">
      <c r="A39" s="3"/>
      <c r="B39" s="3"/>
      <c r="C39" s="7">
        <f>SUM(C5:C38)</f>
        <v>34000</v>
      </c>
      <c r="D39" s="10"/>
      <c r="E39" s="10"/>
      <c r="F39" s="2"/>
      <c r="G39" s="9"/>
      <c r="H39" s="9"/>
      <c r="I39" s="9"/>
      <c r="J39" s="7">
        <f>SUM(J5:J38)</f>
        <v>2804.4518229354562</v>
      </c>
      <c r="L39" s="9"/>
      <c r="M39" s="9"/>
      <c r="N39" s="9"/>
      <c r="O39" s="7">
        <f>SUM(O5:O38)</f>
        <v>2734.3679017375202</v>
      </c>
      <c r="Q39" s="9"/>
      <c r="R39" s="9"/>
      <c r="S39" s="9"/>
      <c r="T39" s="7">
        <f>SUM(T5:T38)</f>
        <v>2765.9352185395455</v>
      </c>
    </row>
    <row r="40" spans="1:20" x14ac:dyDescent="0.3">
      <c r="A40" s="15" t="s">
        <v>10</v>
      </c>
      <c r="J40" s="16">
        <f>$C39-(I4+J39)</f>
        <v>-8.7311491370201111E-11</v>
      </c>
      <c r="K40" s="15"/>
      <c r="L40" s="15"/>
      <c r="M40" s="15"/>
      <c r="N40" s="15"/>
      <c r="O40" s="16">
        <f>$C39-(N4+O39)</f>
        <v>0</v>
      </c>
      <c r="P40" s="15"/>
      <c r="Q40" s="15"/>
      <c r="R40" s="15"/>
      <c r="S40" s="15"/>
      <c r="T40" s="16">
        <f>$C39-(S4+T39)</f>
        <v>1.8189894035458565E-10</v>
      </c>
    </row>
    <row r="42" spans="1:20" x14ac:dyDescent="0.3">
      <c r="J42" s="29">
        <f>J39/O39-1</f>
        <v>2.5630757716765817E-2</v>
      </c>
      <c r="T42" s="29">
        <f>T39/O39-1</f>
        <v>1.1544648685338332E-2</v>
      </c>
    </row>
    <row r="43" spans="1:20" x14ac:dyDescent="0.3">
      <c r="J43" s="24"/>
    </row>
  </sheetData>
  <mergeCells count="4">
    <mergeCell ref="L1:M1"/>
    <mergeCell ref="G1:H1"/>
    <mergeCell ref="Q1:R1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modele kalkulacji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 Sumiński</dc:creator>
  <cp:lastModifiedBy>Mariusz Sumiński</cp:lastModifiedBy>
  <dcterms:created xsi:type="dcterms:W3CDTF">2024-03-25T13:32:15Z</dcterms:created>
  <dcterms:modified xsi:type="dcterms:W3CDTF">2024-07-26T08:13:11Z</dcterms:modified>
</cp:coreProperties>
</file>